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xr:revisionPtr revIDLastSave="0" documentId="8_{75E4F48A-901B-9240-A647-D07306BAE4BB}" xr6:coauthVersionLast="36" xr6:coauthVersionMax="36" xr10:uidLastSave="{00000000-0000-0000-0000-000000000000}"/>
  <bookViews>
    <workbookView xWindow="80" yWindow="500" windowWidth="25440" windowHeight="14900" activeTab="4" xr2:uid="{43004EE2-73DB-9B43-8770-CDE2E130E2B0}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K17" i="5"/>
  <c r="J17" i="5"/>
  <c r="I17" i="5"/>
  <c r="H17" i="5"/>
  <c r="B13" i="5"/>
  <c r="B14" i="5" s="1"/>
  <c r="D13" i="4"/>
  <c r="C13" i="4"/>
  <c r="C12" i="4"/>
  <c r="C9" i="4"/>
  <c r="C10" i="4"/>
  <c r="D10" i="4" s="1"/>
  <c r="D9" i="4"/>
  <c r="D5" i="4"/>
  <c r="C5" i="4"/>
  <c r="B5" i="4"/>
  <c r="D4" i="4"/>
  <c r="D3" i="4"/>
  <c r="C4" i="4"/>
  <c r="B16" i="3"/>
  <c r="D13" i="3"/>
  <c r="E13" i="3"/>
  <c r="F13" i="3"/>
  <c r="G13" i="3"/>
  <c r="H13" i="3"/>
  <c r="I13" i="3"/>
  <c r="G12" i="3"/>
  <c r="H12" i="3"/>
  <c r="I12" i="3"/>
  <c r="F12" i="3"/>
  <c r="E12" i="3"/>
  <c r="G11" i="3"/>
  <c r="H11" i="3"/>
  <c r="I11" i="3"/>
  <c r="F11" i="3"/>
  <c r="E11" i="3"/>
  <c r="B16" i="2"/>
  <c r="B18" i="2"/>
  <c r="F15" i="2"/>
  <c r="G15" i="2"/>
  <c r="H15" i="2"/>
  <c r="I15" i="2"/>
  <c r="I8" i="2"/>
  <c r="F8" i="2"/>
  <c r="J15" i="2"/>
  <c r="G5" i="2"/>
  <c r="K15" i="2"/>
  <c r="J4" i="2"/>
  <c r="I14" i="2"/>
  <c r="J14" i="2"/>
  <c r="K14" i="2"/>
  <c r="H14" i="2"/>
  <c r="G14" i="2"/>
  <c r="G12" i="2"/>
  <c r="H12" i="2" s="1"/>
  <c r="I12" i="2" s="1"/>
  <c r="J12" i="2" s="1"/>
  <c r="B11" i="2"/>
  <c r="G11" i="2" s="1"/>
  <c r="G8" i="1"/>
  <c r="G9" i="1"/>
  <c r="G11" i="1"/>
  <c r="G10" i="1"/>
  <c r="G12" i="1"/>
  <c r="G13" i="1"/>
  <c r="F12" i="1"/>
  <c r="F11" i="1"/>
  <c r="F9" i="1"/>
  <c r="F10" i="1"/>
  <c r="F8" i="1"/>
  <c r="F13" i="1"/>
  <c r="E11" i="1"/>
  <c r="E9" i="1"/>
  <c r="E12" i="1"/>
  <c r="E13" i="1" s="1"/>
  <c r="E8" i="1"/>
  <c r="D9" i="1"/>
  <c r="D12" i="1" s="1"/>
  <c r="D13" i="1"/>
  <c r="C12" i="1"/>
  <c r="C9" i="1" s="1"/>
  <c r="C8" i="1" s="1"/>
  <c r="B13" i="1"/>
  <c r="B9" i="1"/>
  <c r="E13" i="5" l="1"/>
  <c r="G13" i="5" s="1"/>
  <c r="B15" i="5"/>
  <c r="E12" i="5" s="1"/>
  <c r="I12" i="5" s="1"/>
  <c r="H11" i="2"/>
  <c r="G13" i="2"/>
  <c r="B13" i="2"/>
  <c r="K12" i="2"/>
  <c r="J12" i="5" l="1"/>
  <c r="I14" i="5"/>
  <c r="G14" i="5"/>
  <c r="H13" i="5"/>
  <c r="H14" i="5" s="1"/>
  <c r="I11" i="2"/>
  <c r="H13" i="2"/>
  <c r="G15" i="5" l="1"/>
  <c r="G18" i="5"/>
  <c r="I18" i="5"/>
  <c r="K12" i="5"/>
  <c r="K14" i="5" s="1"/>
  <c r="J14" i="5"/>
  <c r="H18" i="5"/>
  <c r="H15" i="5"/>
  <c r="I15" i="5" s="1"/>
  <c r="J11" i="2"/>
  <c r="I13" i="2"/>
  <c r="J15" i="5" l="1"/>
  <c r="K15" i="5" s="1"/>
  <c r="J18" i="5"/>
  <c r="F18" i="5" s="1"/>
  <c r="F20" i="5" s="1"/>
  <c r="K18" i="5"/>
  <c r="K11" i="2"/>
  <c r="K13" i="2" s="1"/>
  <c r="J13" i="2"/>
</calcChain>
</file>

<file path=xl/sharedStrings.xml><?xml version="1.0" encoding="utf-8"?>
<sst xmlns="http://schemas.openxmlformats.org/spreadsheetml/2006/main" count="93" uniqueCount="82">
  <si>
    <t>Tasa de descuento anual</t>
  </si>
  <si>
    <t>Valor Presente (Tasación)</t>
  </si>
  <si>
    <t>A</t>
  </si>
  <si>
    <t>Valor arriendo mensual</t>
  </si>
  <si>
    <t>Valor arriendo anual</t>
  </si>
  <si>
    <t>8% = 0,08 = 8/100</t>
  </si>
  <si>
    <t>Ítem</t>
  </si>
  <si>
    <t>B</t>
  </si>
  <si>
    <t>( VP x i ) = VF = Ra = Rm x 12</t>
  </si>
  <si>
    <t>C</t>
  </si>
  <si>
    <t>i = Ra / VP</t>
  </si>
  <si>
    <t>Ra = VP x i</t>
  </si>
  <si>
    <t>VP = Ra/i</t>
  </si>
  <si>
    <t>D</t>
  </si>
  <si>
    <t>Gasto anual</t>
  </si>
  <si>
    <t>Valor arriendo anual neto</t>
  </si>
  <si>
    <t>E</t>
  </si>
  <si>
    <t>F</t>
  </si>
  <si>
    <t>G</t>
  </si>
  <si>
    <t>Valor arriendo mensual bruto</t>
  </si>
  <si>
    <t>Gasto anual bruto</t>
  </si>
  <si>
    <t>Contrato de arriendo (años)</t>
  </si>
  <si>
    <t>Valor Presente (Tasación) del contrato</t>
  </si>
  <si>
    <t>Ingreso neto anual</t>
  </si>
  <si>
    <t>Ingreso bruto anual</t>
  </si>
  <si>
    <t>Ingreso</t>
  </si>
  <si>
    <t>Egreso</t>
  </si>
  <si>
    <t>Margen</t>
  </si>
  <si>
    <t>Tasa anual</t>
  </si>
  <si>
    <t>Valor Presente</t>
  </si>
  <si>
    <t>VP = VF/(1+i)t</t>
  </si>
  <si>
    <t>HOY</t>
  </si>
  <si>
    <t>(valor malo)</t>
  </si>
  <si>
    <t>No es ($3.200.000 x 5)</t>
  </si>
  <si>
    <t>Determinar el valor de tasación de un Edificio de oficinas y los años para agotar el stock</t>
  </si>
  <si>
    <t>consideando los siguientes antecedentes:</t>
  </si>
  <si>
    <t>Total oficina en venta</t>
  </si>
  <si>
    <t>Unidades</t>
  </si>
  <si>
    <t>Valor de cada unidad</t>
  </si>
  <si>
    <t>Velocidad de venta anual</t>
  </si>
  <si>
    <t>Ingresos anuales</t>
  </si>
  <si>
    <t>Tasa de desuento anual</t>
  </si>
  <si>
    <t>Valor Tasación del Edificio</t>
  </si>
  <si>
    <t>NO es 60 x 3.000</t>
  </si>
  <si>
    <t>esta malo</t>
  </si>
  <si>
    <t>UF</t>
  </si>
  <si>
    <t>UF (o UM, Unidades Monetarias)</t>
  </si>
  <si>
    <t>Valor Propiedad</t>
  </si>
  <si>
    <t>Pie</t>
  </si>
  <si>
    <t>1UF = $</t>
  </si>
  <si>
    <t>Crédito</t>
  </si>
  <si>
    <t>Tasa hipotecaria anual</t>
  </si>
  <si>
    <t>%</t>
  </si>
  <si>
    <t>Cuota anual</t>
  </si>
  <si>
    <t>Plazo del crédito</t>
  </si>
  <si>
    <t>años</t>
  </si>
  <si>
    <t>Cuota mensual</t>
  </si>
  <si>
    <t>= PAGO ( tasa ; años ; Deuda x -1 ; 0 )</t>
  </si>
  <si>
    <t>Pago</t>
  </si>
  <si>
    <t>Terreno</t>
  </si>
  <si>
    <t>m2</t>
  </si>
  <si>
    <t>CC</t>
  </si>
  <si>
    <t>Sup. Constr.</t>
  </si>
  <si>
    <t>Espacios comunes</t>
  </si>
  <si>
    <t>Sup. Vendible</t>
  </si>
  <si>
    <t>Valor venta</t>
  </si>
  <si>
    <t>UF/m2</t>
  </si>
  <si>
    <t>Valor construc</t>
  </si>
  <si>
    <t>Años de venta</t>
  </si>
  <si>
    <t>Años de constr</t>
  </si>
  <si>
    <t>Ingresos</t>
  </si>
  <si>
    <t>Egresos</t>
  </si>
  <si>
    <t>Total</t>
  </si>
  <si>
    <t>Constr</t>
  </si>
  <si>
    <t>Venta</t>
  </si>
  <si>
    <t>Recepción final</t>
  </si>
  <si>
    <t>Margen Parcial</t>
  </si>
  <si>
    <t>Margen Acumulado</t>
  </si>
  <si>
    <t>Tasa descuento</t>
  </si>
  <si>
    <t>Superficie del terreno</t>
  </si>
  <si>
    <t>Valor del terreno</t>
  </si>
  <si>
    <t>(sn terreno)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</si>
</sst>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5" formatCode="#,##0.0000_ ;[Red]\-#,##0.0000\ "/>
    <numFmt numFmtId="169" formatCode="_-* #,##0.0000_-;\-* #,##0.0000_-;_-* &quot;-&quot;_-;_-@_-"/>
    <numFmt numFmtId="173" formatCode="#,##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1" fontId="0" fillId="2" borderId="1" xfId="1" applyFont="1" applyFill="1" applyBorder="1"/>
    <xf numFmtId="41" fontId="0" fillId="0" borderId="0" xfId="1" applyFont="1"/>
    <xf numFmtId="41" fontId="0" fillId="0" borderId="0" xfId="0" applyNumberFormat="1"/>
    <xf numFmtId="41" fontId="0" fillId="2" borderId="1" xfId="0" applyNumberFormat="1" applyFill="1" applyBorder="1"/>
    <xf numFmtId="0" fontId="0" fillId="0" borderId="0" xfId="0" applyAlignment="1">
      <alignment horizontal="right"/>
    </xf>
    <xf numFmtId="10" fontId="0" fillId="2" borderId="1" xfId="2" applyNumberFormat="1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6" xfId="0" applyBorder="1"/>
    <xf numFmtId="9" fontId="0" fillId="0" borderId="6" xfId="0" applyNumberFormat="1" applyBorder="1"/>
    <xf numFmtId="9" fontId="0" fillId="0" borderId="3" xfId="0" applyNumberFormat="1" applyBorder="1" applyAlignment="1">
      <alignment horizontal="center"/>
    </xf>
    <xf numFmtId="41" fontId="0" fillId="0" borderId="0" xfId="0" applyNumberFormat="1" applyAlignment="1">
      <alignment horizontal="right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41" fontId="0" fillId="2" borderId="0" xfId="0" applyNumberFormat="1" applyFill="1"/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5" fontId="0" fillId="0" borderId="0" xfId="0" applyNumberFormat="1"/>
    <xf numFmtId="169" fontId="0" fillId="0" borderId="0" xfId="1" applyNumberFormat="1" applyFont="1"/>
    <xf numFmtId="0" fontId="0" fillId="2" borderId="0" xfId="0" quotePrefix="1" applyFill="1"/>
    <xf numFmtId="173" fontId="0" fillId="0" borderId="0" xfId="0" applyNumberFormat="1"/>
    <xf numFmtId="0" fontId="0" fillId="0" borderId="7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41" fontId="0" fillId="0" borderId="6" xfId="0" applyNumberFormat="1" applyBorder="1"/>
    <xf numFmtId="41" fontId="2" fillId="3" borderId="0" xfId="0" applyNumberFormat="1" applyFont="1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186765</xdr:colOff>
      <xdr:row>0</xdr:row>
      <xdr:rowOff>37353</xdr:rowOff>
    </xdr:from>
    <xdr:to>
      <xdr:col>1</xdr:col>
      <xdr:colOff>697830</xdr:colOff>
      <xdr:row>2</xdr:row>
      <xdr:rowOff>182364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8">
              <a:extLst>
                <a:ext uri="{FF2B5EF4-FFF2-40B4-BE49-F238E27FC236}">
                  <a16:creationId xmlns:a16="http://schemas.microsoft.com/office/drawing/2014/main" id="{BBF29344-BEF7-5A40-942A-3F49F8E6FF80}"/>
                </a:ext>
              </a:extLst>
            </xdr:cNvPr>
            <xdr:cNvSpPr txBox="1"/>
          </xdr:nvSpPr>
          <xdr:spPr>
            <a:xfrm>
              <a:off x="186765" y="37353"/>
              <a:ext cx="1986506" cy="5185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L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800" i="1">
                        <a:latin typeface="Cambria Math" panose="02040503050406030204" pitchFamily="18" charset="0"/>
                      </a:rPr>
                      <m:t>𝑉𝑃</m:t>
                    </m:r>
                    <m:r>
                      <a:rPr lang="es-E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800" i="1">
                            <a:latin typeface="Cambria Math" panose="02040503050406030204" pitchFamily="18" charset="0"/>
                          </a:rPr>
                          <m:t>𝑅𝑎</m:t>
                        </m:r>
                      </m:num>
                      <m:den>
                        <m:r>
                          <a:rPr lang="es-ES" sz="1800" i="1">
                            <a:latin typeface="Cambria Math" panose="02040503050406030204" pitchFamily="18" charset="0"/>
                          </a:rPr>
                          <m:t>𝑖</m:t>
                        </m:r>
                      </m:den>
                    </m:f>
                    <m:r>
                      <a:rPr lang="es-ES" sz="1800" b="0" i="0">
                        <a:latin typeface="Cambria Math" panose="02040503050406030204" pitchFamily="18" charset="0"/>
                      </a:rPr>
                      <m:t>  =</m:t>
                    </m:r>
                    <m:r>
                      <a:rPr lang="es-ES" sz="18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. </m:t>
                    </m:r>
                    <m:r>
                      <a:rPr lang="es-ES" sz="18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es-ES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800" b="0" i="1">
                            <a:latin typeface="Cambria Math" panose="02040503050406030204" pitchFamily="18" charset="0"/>
                          </a:rPr>
                          <m:t>𝐼</m:t>
                        </m:r>
                        <m:r>
                          <a:rPr lang="es-ES" sz="1800" b="0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ES" sz="1800" b="0" i="1">
                            <a:latin typeface="Cambria Math" panose="02040503050406030204" pitchFamily="18" charset="0"/>
                          </a:rPr>
                          <m:t>𝐸</m:t>
                        </m:r>
                      </m:num>
                      <m:den>
                        <m:r>
                          <a:rPr lang="es-E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den>
                    </m:f>
                  </m:oMath>
                </m:oMathPara>
              </a14:m>
              <a:endParaRPr lang="es-ES_tradnl" sz="1800"/>
            </a:p>
          </xdr:txBody>
        </xdr:sp>
      </mc:Choice>
      <mc:Fallback>
        <xdr:sp macro="" textlink="">
          <xdr:nvSpPr>
            <xdr:cNvPr id="2" name="CuadroTexto 8">
              <a:extLst>
                <a:ext uri="{FF2B5EF4-FFF2-40B4-BE49-F238E27FC236}">
                  <a16:creationId xmlns:a16="http://schemas.microsoft.com/office/drawing/2014/main" id="{BBF29344-BEF7-5A40-942A-3F49F8E6FF80}"/>
                </a:ext>
              </a:extLst>
            </xdr:cNvPr>
            <xdr:cNvSpPr txBox="1"/>
          </xdr:nvSpPr>
          <xdr:spPr>
            <a:xfrm>
              <a:off x="186765" y="37353"/>
              <a:ext cx="1986506" cy="5185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L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/>
              <a:r>
                <a:rPr lang="es-ES" sz="1800" i="0">
                  <a:latin typeface="Cambria Math" panose="02040503050406030204" pitchFamily="18" charset="0"/>
                </a:rPr>
                <a:t>𝑉𝑃=𝑅𝑎/𝑖</a:t>
              </a:r>
              <a:r>
                <a:rPr lang="es-ES" sz="1800" b="0" i="0">
                  <a:latin typeface="Cambria Math" panose="02040503050406030204" pitchFamily="18" charset="0"/>
                </a:rPr>
                <a:t>   =</a:t>
              </a:r>
              <a:r>
                <a:rPr lang="es-ES" sz="18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. </a:t>
              </a:r>
              <a:r>
                <a:rPr lang="es-ES" sz="1800" b="0" i="0">
                  <a:latin typeface="Cambria Math" panose="02040503050406030204" pitchFamily="18" charset="0"/>
                </a:rPr>
                <a:t>  (𝐼 −𝐸)/𝑖</a:t>
              </a:r>
              <a:endParaRPr lang="es-ES_tradnl" sz="180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1818510</xdr:colOff>
      <xdr:row>4</xdr:row>
      <xdr:rowOff>189187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8">
              <a:extLst>
                <a:ext uri="{FF2B5EF4-FFF2-40B4-BE49-F238E27FC236}">
                  <a16:creationId xmlns:a16="http://schemas.microsoft.com/office/drawing/2014/main" id="{C557DED0-48E6-724B-9B64-8E94B63452B3}"/>
                </a:ext>
              </a:extLst>
            </xdr:cNvPr>
            <xdr:cNvSpPr txBox="1"/>
          </xdr:nvSpPr>
          <xdr:spPr>
            <a:xfrm>
              <a:off x="0" y="195385"/>
              <a:ext cx="1818510" cy="7753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L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800" i="1">
                        <a:latin typeface="Cambria Math" panose="02040503050406030204" pitchFamily="18" charset="0"/>
                      </a:rPr>
                      <m:t>𝑉𝑃</m:t>
                    </m:r>
                    <m:r>
                      <a:rPr lang="es-ES" sz="180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ES" sz="18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ES" sz="180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s-ES" sz="180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ES" sz="180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s-ES" sz="180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es-ES" sz="180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  <m:e>
                        <m:f>
                          <m:fPr>
                            <m:ctrlPr>
                              <a:rPr lang="es-ES" sz="18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ES" sz="18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ES" sz="1800" i="1">
                                    <a:latin typeface="Cambria Math" panose="02040503050406030204" pitchFamily="18" charset="0"/>
                                  </a:rPr>
                                  <m:t>𝑉𝐹</m:t>
                                </m:r>
                              </m:e>
                              <m:sub>
                                <m:r>
                                  <a:rPr lang="es-ES" sz="180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</m:num>
                          <m:den>
                            <m:sSup>
                              <m:sSupPr>
                                <m:ctrlPr>
                                  <a:rPr lang="es-ES" sz="18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s-ES" sz="1800" i="1">
                                    <a:latin typeface="Cambria Math" panose="02040503050406030204" pitchFamily="18" charset="0"/>
                                  </a:rPr>
                                  <m:t>(1+</m:t>
                                </m:r>
                                <m:r>
                                  <a:rPr lang="es-ES" sz="180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  <m:r>
                                  <a:rPr lang="es-ES" sz="1800" i="1">
                                    <a:latin typeface="Cambria Math" panose="02040503050406030204" pitchFamily="18" charset="0"/>
                                  </a:rPr>
                                  <m:t>) </m:t>
                                </m:r>
                              </m:e>
                              <m:sup>
                                <m:r>
                                  <a:rPr lang="es-ES" sz="180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p>
                            </m:sSup>
                          </m:den>
                        </m:f>
                      </m:e>
                    </m:nary>
                  </m:oMath>
                </m:oMathPara>
              </a14:m>
              <a:endParaRPr lang="es-ES_tradnl" sz="1800"/>
            </a:p>
          </xdr:txBody>
        </xdr:sp>
      </mc:Choice>
      <mc:Fallback>
        <xdr:sp macro="" textlink="">
          <xdr:nvSpPr>
            <xdr:cNvPr id="2" name="CuadroTexto 8">
              <a:extLst>
                <a:ext uri="{FF2B5EF4-FFF2-40B4-BE49-F238E27FC236}">
                  <a16:creationId xmlns:a16="http://schemas.microsoft.com/office/drawing/2014/main" id="{C557DED0-48E6-724B-9B64-8E94B63452B3}"/>
                </a:ext>
              </a:extLst>
            </xdr:cNvPr>
            <xdr:cNvSpPr txBox="1"/>
          </xdr:nvSpPr>
          <xdr:spPr>
            <a:xfrm>
              <a:off x="0" y="195385"/>
              <a:ext cx="1818510" cy="7753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L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/>
              <a:r>
                <a:rPr lang="es-ES" sz="1800" i="0">
                  <a:latin typeface="Cambria Math" panose="02040503050406030204" pitchFamily="18" charset="0"/>
                </a:rPr>
                <a:t>𝑉𝑃=∑_(𝑡=1)^(𝑡=𝑛)▒〖𝑉𝐹〗_𝑡/〖(1+𝑖) 〗^𝑡 </a:t>
              </a:r>
              <a:endParaRPr lang="es-ES_tradnl" sz="1800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8</xdr:col>
      <xdr:colOff>167510</xdr:colOff>
      <xdr:row>5</xdr:row>
      <xdr:rowOff>13340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8">
              <a:extLst>
                <a:ext uri="{FF2B5EF4-FFF2-40B4-BE49-F238E27FC236}">
                  <a16:creationId xmlns:a16="http://schemas.microsoft.com/office/drawing/2014/main" id="{5C0EEEDD-8120-6244-9191-7AD3A7E5F136}"/>
                </a:ext>
              </a:extLst>
            </xdr:cNvPr>
            <xdr:cNvSpPr txBox="1"/>
          </xdr:nvSpPr>
          <xdr:spPr>
            <a:xfrm>
              <a:off x="6395357" y="190500"/>
              <a:ext cx="1818510" cy="7753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L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800" i="1">
                        <a:latin typeface="Cambria Math" panose="02040503050406030204" pitchFamily="18" charset="0"/>
                      </a:rPr>
                      <m:t>𝑉𝑃</m:t>
                    </m:r>
                    <m:r>
                      <a:rPr lang="es-ES" sz="180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ES" sz="18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ES" sz="180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s-ES" sz="180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ES" sz="180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s-ES" sz="180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es-ES" sz="180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  <m:e>
                        <m:f>
                          <m:fPr>
                            <m:ctrlPr>
                              <a:rPr lang="es-ES" sz="18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ES" sz="18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ES" sz="1800" i="1">
                                    <a:latin typeface="Cambria Math" panose="02040503050406030204" pitchFamily="18" charset="0"/>
                                  </a:rPr>
                                  <m:t>𝑉𝐹</m:t>
                                </m:r>
                              </m:e>
                              <m:sub>
                                <m:r>
                                  <a:rPr lang="es-ES" sz="180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</m:num>
                          <m:den>
                            <m:sSup>
                              <m:sSupPr>
                                <m:ctrlPr>
                                  <a:rPr lang="es-ES" sz="18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s-ES" sz="1800" i="1">
                                    <a:latin typeface="Cambria Math" panose="02040503050406030204" pitchFamily="18" charset="0"/>
                                  </a:rPr>
                                  <m:t>(1+</m:t>
                                </m:r>
                                <m:r>
                                  <a:rPr lang="es-ES" sz="180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  <m:r>
                                  <a:rPr lang="es-ES" sz="1800" i="1">
                                    <a:latin typeface="Cambria Math" panose="02040503050406030204" pitchFamily="18" charset="0"/>
                                  </a:rPr>
                                  <m:t>) </m:t>
                                </m:r>
                              </m:e>
                              <m:sup>
                                <m:r>
                                  <a:rPr lang="es-ES" sz="180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p>
                            </m:sSup>
                          </m:den>
                        </m:f>
                      </m:e>
                    </m:nary>
                  </m:oMath>
                </m:oMathPara>
              </a14:m>
              <a:endParaRPr lang="es-ES_tradnl" sz="1800"/>
            </a:p>
          </xdr:txBody>
        </xdr:sp>
      </mc:Choice>
      <mc:Fallback>
        <xdr:sp macro="" textlink="">
          <xdr:nvSpPr>
            <xdr:cNvPr id="2" name="CuadroTexto 8">
              <a:extLst>
                <a:ext uri="{FF2B5EF4-FFF2-40B4-BE49-F238E27FC236}">
                  <a16:creationId xmlns:a16="http://schemas.microsoft.com/office/drawing/2014/main" id="{5C0EEEDD-8120-6244-9191-7AD3A7E5F136}"/>
                </a:ext>
              </a:extLst>
            </xdr:cNvPr>
            <xdr:cNvSpPr txBox="1"/>
          </xdr:nvSpPr>
          <xdr:spPr>
            <a:xfrm>
              <a:off x="6395357" y="190500"/>
              <a:ext cx="1818510" cy="7753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L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/>
              <a:r>
                <a:rPr lang="es-ES" sz="1800" i="0">
                  <a:latin typeface="Cambria Math" panose="02040503050406030204" pitchFamily="18" charset="0"/>
                </a:rPr>
                <a:t>𝑉𝑃=∑_(𝑡=1)^(𝑡=𝑛)▒〖𝑉𝐹〗_𝑡/〖(1+𝑖) 〗^𝑡 </a:t>
              </a:r>
              <a:endParaRPr lang="es-ES_tradnl" sz="1800"/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300183</xdr:colOff>
      <xdr:row>15</xdr:row>
      <xdr:rowOff>51954</xdr:rowOff>
    </xdr:from>
    <xdr:to>
      <xdr:col>6</xdr:col>
      <xdr:colOff>758538</xdr:colOff>
      <xdr:row>30</xdr:row>
      <xdr:rowOff>140854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3E7869-B33B-4442-975D-A183A3C05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183" y="2909454"/>
          <a:ext cx="6883400" cy="294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AB9B-75A5-D54D-8C43-E1FE43470C85}">
  <dimension ref="A3:G13"/>
  <sheetViews>
    <sheetView zoomScale="136" zoomScaleNormal="136" workbookViewId="0">
      <selection activeCell="F20" sqref="F20"/>
    </sheetView>
  </sheetViews>
  <sheetFormatPr baseColWidth="10" defaultRowHeight="15" x14ac:dyDescent="0.2"/>
  <cols>
    <col min="1" max="1" width="19.33203125" bestFit="1" customWidth="1"/>
    <col min="2" max="7" width="11.1640625" bestFit="1" customWidth="1"/>
  </cols>
  <sheetData>
    <row r="3" spans="1:7" x14ac:dyDescent="0.2">
      <c r="D3" t="s">
        <v>5</v>
      </c>
      <c r="G3" s="9" t="s">
        <v>8</v>
      </c>
    </row>
    <row r="5" spans="1:7" x14ac:dyDescent="0.2">
      <c r="B5" s="3" t="s">
        <v>12</v>
      </c>
      <c r="C5" s="3" t="s">
        <v>11</v>
      </c>
      <c r="D5" s="3" t="s">
        <v>10</v>
      </c>
    </row>
    <row r="6" spans="1:7" x14ac:dyDescent="0.2">
      <c r="C6" s="3"/>
    </row>
    <row r="7" spans="1:7" ht="24" x14ac:dyDescent="0.3">
      <c r="A7" t="s">
        <v>6</v>
      </c>
      <c r="B7" s="4" t="s">
        <v>2</v>
      </c>
      <c r="C7" s="4" t="s">
        <v>7</v>
      </c>
      <c r="D7" s="4" t="s">
        <v>9</v>
      </c>
      <c r="E7" s="4" t="s">
        <v>13</v>
      </c>
      <c r="F7" s="4" t="s">
        <v>16</v>
      </c>
      <c r="G7" s="4" t="s">
        <v>17</v>
      </c>
    </row>
    <row r="8" spans="1:7" x14ac:dyDescent="0.2">
      <c r="A8" t="s">
        <v>3</v>
      </c>
      <c r="B8" s="1">
        <v>300000</v>
      </c>
      <c r="C8" s="8">
        <f>C9/12</f>
        <v>333333.33333333331</v>
      </c>
      <c r="D8" s="1">
        <v>300000</v>
      </c>
      <c r="E8" s="1">
        <f>D8</f>
        <v>300000</v>
      </c>
      <c r="F8" s="1">
        <f>E8</f>
        <v>300000</v>
      </c>
      <c r="G8" s="8">
        <f>G9/12</f>
        <v>366666.66666666669</v>
      </c>
    </row>
    <row r="9" spans="1:7" x14ac:dyDescent="0.2">
      <c r="A9" t="s">
        <v>4</v>
      </c>
      <c r="B9" s="1">
        <f>B8*12</f>
        <v>3600000</v>
      </c>
      <c r="C9" s="7">
        <f>C13*C12</f>
        <v>4000000</v>
      </c>
      <c r="D9" s="6">
        <f>D8*12</f>
        <v>3600000</v>
      </c>
      <c r="E9" s="6">
        <f>E8*12</f>
        <v>3600000</v>
      </c>
      <c r="F9" s="6">
        <f>F8*12</f>
        <v>3600000</v>
      </c>
      <c r="G9" s="7">
        <f>G11+G10</f>
        <v>4400000</v>
      </c>
    </row>
    <row r="10" spans="1:7" x14ac:dyDescent="0.2">
      <c r="A10" t="s">
        <v>14</v>
      </c>
      <c r="B10" s="1"/>
      <c r="C10" s="7"/>
      <c r="D10" s="6"/>
      <c r="E10" s="6">
        <v>400000</v>
      </c>
      <c r="F10" s="7">
        <f>E10</f>
        <v>400000</v>
      </c>
      <c r="G10" s="7">
        <f>F10</f>
        <v>400000</v>
      </c>
    </row>
    <row r="11" spans="1:7" x14ac:dyDescent="0.2">
      <c r="A11" t="s">
        <v>15</v>
      </c>
      <c r="B11" s="1"/>
      <c r="C11" s="7"/>
      <c r="D11" s="6"/>
      <c r="E11" s="6">
        <f>E9-E10</f>
        <v>3200000</v>
      </c>
      <c r="F11" s="7">
        <f>F9-F10</f>
        <v>3200000</v>
      </c>
      <c r="G11" s="7">
        <f>G12*G13</f>
        <v>4000000</v>
      </c>
    </row>
    <row r="12" spans="1:7" x14ac:dyDescent="0.2">
      <c r="A12" t="s">
        <v>0</v>
      </c>
      <c r="B12" s="2">
        <v>0.08</v>
      </c>
      <c r="C12" s="2">
        <f>B12</f>
        <v>0.08</v>
      </c>
      <c r="D12" s="10">
        <f>D9/D13</f>
        <v>7.1999999999999995E-2</v>
      </c>
      <c r="E12" s="2">
        <f>B12</f>
        <v>0.08</v>
      </c>
      <c r="F12" s="10">
        <f>F11/F13</f>
        <v>6.4000000000000001E-2</v>
      </c>
      <c r="G12" s="2">
        <f>B12</f>
        <v>0.08</v>
      </c>
    </row>
    <row r="13" spans="1:7" x14ac:dyDescent="0.2">
      <c r="A13" t="s">
        <v>1</v>
      </c>
      <c r="B13" s="5">
        <f>B9/B12</f>
        <v>45000000</v>
      </c>
      <c r="C13" s="6">
        <v>50000000</v>
      </c>
      <c r="D13" s="7">
        <f>C13</f>
        <v>50000000</v>
      </c>
      <c r="E13" s="8">
        <f>E11/E12</f>
        <v>40000000</v>
      </c>
      <c r="F13" s="7">
        <f>C13</f>
        <v>50000000</v>
      </c>
      <c r="G13" s="7">
        <f>F13</f>
        <v>50000000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CD361-5E07-634E-8448-3EB7B181F08D}">
  <dimension ref="A4:K18"/>
  <sheetViews>
    <sheetView zoomScale="130" zoomScaleNormal="130" workbookViewId="0">
      <selection activeCell="B16" sqref="B16"/>
    </sheetView>
  </sheetViews>
  <sheetFormatPr baseColWidth="10" defaultRowHeight="15" x14ac:dyDescent="0.2"/>
  <cols>
    <col min="1" max="1" width="30.1640625" bestFit="1" customWidth="1"/>
    <col min="2" max="2" width="11.1640625" bestFit="1" customWidth="1"/>
    <col min="5" max="5" width="12" bestFit="1" customWidth="1"/>
    <col min="6" max="6" width="11.1640625" bestFit="1" customWidth="1"/>
  </cols>
  <sheetData>
    <row r="4" spans="1:11" x14ac:dyDescent="0.2">
      <c r="J4" s="18">
        <f>K13</f>
        <v>3200000</v>
      </c>
    </row>
    <row r="5" spans="1:11" x14ac:dyDescent="0.2">
      <c r="G5" s="21">
        <f>K14</f>
        <v>0.08</v>
      </c>
      <c r="H5" s="14"/>
      <c r="I5" s="15"/>
    </row>
    <row r="6" spans="1:11" x14ac:dyDescent="0.2">
      <c r="F6" t="s">
        <v>31</v>
      </c>
      <c r="G6" s="14"/>
      <c r="H6" s="14"/>
      <c r="I6" s="15"/>
    </row>
    <row r="7" spans="1:11" x14ac:dyDescent="0.2">
      <c r="G7" s="16"/>
      <c r="H7" s="16"/>
      <c r="I7" s="17"/>
    </row>
    <row r="8" spans="1:11" x14ac:dyDescent="0.2">
      <c r="F8" s="22">
        <f>J15</f>
        <v>2352095.5289486502</v>
      </c>
      <c r="I8">
        <f>J10</f>
        <v>4</v>
      </c>
      <c r="K8" t="s">
        <v>30</v>
      </c>
    </row>
    <row r="9" spans="1:11" ht="24" x14ac:dyDescent="0.3">
      <c r="A9" t="s">
        <v>6</v>
      </c>
      <c r="B9" s="4" t="s">
        <v>18</v>
      </c>
      <c r="C9" s="4"/>
      <c r="D9" s="4"/>
      <c r="E9" s="4"/>
      <c r="F9" s="4"/>
      <c r="G9" s="4"/>
    </row>
    <row r="10" spans="1:11" x14ac:dyDescent="0.2">
      <c r="A10" t="s">
        <v>19</v>
      </c>
      <c r="B10" s="1">
        <v>300000</v>
      </c>
      <c r="E10" s="11" t="s">
        <v>6</v>
      </c>
      <c r="F10" s="12">
        <v>0</v>
      </c>
      <c r="G10" s="12">
        <v>1</v>
      </c>
      <c r="H10" s="12">
        <v>2</v>
      </c>
      <c r="I10" s="12">
        <v>3</v>
      </c>
      <c r="J10" s="12">
        <v>4</v>
      </c>
      <c r="K10" s="12">
        <v>5</v>
      </c>
    </row>
    <row r="11" spans="1:11" x14ac:dyDescent="0.2">
      <c r="A11" t="s">
        <v>24</v>
      </c>
      <c r="B11" s="1">
        <f>B10*12</f>
        <v>3600000</v>
      </c>
      <c r="E11" t="s">
        <v>25</v>
      </c>
      <c r="G11" s="1">
        <f>B11</f>
        <v>3600000</v>
      </c>
      <c r="H11" s="1">
        <f>G11</f>
        <v>3600000</v>
      </c>
      <c r="I11" s="1">
        <f t="shared" ref="I11:K11" si="0">H11</f>
        <v>3600000</v>
      </c>
      <c r="J11" s="1">
        <f t="shared" si="0"/>
        <v>3600000</v>
      </c>
      <c r="K11" s="1">
        <f t="shared" si="0"/>
        <v>3600000</v>
      </c>
    </row>
    <row r="12" spans="1:11" x14ac:dyDescent="0.2">
      <c r="A12" t="s">
        <v>20</v>
      </c>
      <c r="B12" s="1">
        <v>400000</v>
      </c>
      <c r="E12" t="s">
        <v>26</v>
      </c>
      <c r="G12" s="1">
        <f>B12</f>
        <v>400000</v>
      </c>
      <c r="H12" s="1">
        <f>G12</f>
        <v>400000</v>
      </c>
      <c r="I12" s="1">
        <f t="shared" ref="I12:K12" si="1">H12</f>
        <v>400000</v>
      </c>
      <c r="J12" s="1">
        <f t="shared" si="1"/>
        <v>400000</v>
      </c>
      <c r="K12" s="1">
        <f t="shared" si="1"/>
        <v>400000</v>
      </c>
    </row>
    <row r="13" spans="1:11" x14ac:dyDescent="0.2">
      <c r="A13" t="s">
        <v>23</v>
      </c>
      <c r="B13" s="1">
        <f>B11-B12</f>
        <v>3200000</v>
      </c>
      <c r="E13" t="s">
        <v>27</v>
      </c>
      <c r="G13" s="1">
        <f>G11-G12</f>
        <v>3200000</v>
      </c>
      <c r="H13" s="1">
        <f>H11-H12</f>
        <v>3200000</v>
      </c>
      <c r="I13" s="1">
        <f t="shared" ref="I13:K13" si="2">I11-I12</f>
        <v>3200000</v>
      </c>
      <c r="J13" s="1">
        <f t="shared" si="2"/>
        <v>3200000</v>
      </c>
      <c r="K13" s="1">
        <f t="shared" si="2"/>
        <v>3200000</v>
      </c>
    </row>
    <row r="14" spans="1:11" x14ac:dyDescent="0.2">
      <c r="A14" t="s">
        <v>0</v>
      </c>
      <c r="B14" s="2">
        <v>0.08</v>
      </c>
      <c r="E14" s="19" t="s">
        <v>28</v>
      </c>
      <c r="F14" s="19"/>
      <c r="G14" s="20">
        <f>B14</f>
        <v>0.08</v>
      </c>
      <c r="H14" s="20">
        <f>G14</f>
        <v>0.08</v>
      </c>
      <c r="I14" s="20">
        <f t="shared" ref="I14:K14" si="3">H14</f>
        <v>0.08</v>
      </c>
      <c r="J14" s="20">
        <f t="shared" si="3"/>
        <v>0.08</v>
      </c>
      <c r="K14" s="20">
        <f t="shared" si="3"/>
        <v>0.08</v>
      </c>
    </row>
    <row r="15" spans="1:11" x14ac:dyDescent="0.2">
      <c r="A15" t="s">
        <v>21</v>
      </c>
      <c r="B15" s="1">
        <v>5</v>
      </c>
      <c r="E15" t="s">
        <v>29</v>
      </c>
      <c r="F15" s="7">
        <f>SUM(G15:K15)</f>
        <v>12776672.11864987</v>
      </c>
      <c r="G15" s="6">
        <f>G13/(1+G14)^G10</f>
        <v>2962962.9629629627</v>
      </c>
      <c r="H15" s="6">
        <f>H13/(1+H14)^H10</f>
        <v>2743484.224965706</v>
      </c>
      <c r="I15" s="6">
        <f>I13/(1+I14)^I10</f>
        <v>2540263.1712645427</v>
      </c>
      <c r="J15" s="6">
        <f>J13/(1+J14)^J10</f>
        <v>2352095.5289486502</v>
      </c>
      <c r="K15" s="6">
        <f>K13/(1+K14)^K10</f>
        <v>2177866.2305080094</v>
      </c>
    </row>
    <row r="16" spans="1:11" x14ac:dyDescent="0.2">
      <c r="A16" t="s">
        <v>22</v>
      </c>
      <c r="B16" s="8">
        <f>F15</f>
        <v>12776672.11864987</v>
      </c>
    </row>
    <row r="18" spans="1:3" x14ac:dyDescent="0.2">
      <c r="A18" s="9" t="s">
        <v>33</v>
      </c>
      <c r="B18" s="6">
        <f>B13*B15</f>
        <v>16000000</v>
      </c>
      <c r="C18" t="s">
        <v>32</v>
      </c>
    </row>
  </sheetData>
  <mergeCells count="1">
    <mergeCell ref="G5:I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423B6-F839-204C-9B94-543E7E0BE2C4}">
  <dimension ref="A1:I16"/>
  <sheetViews>
    <sheetView zoomScale="140" zoomScaleNormal="140" workbookViewId="0">
      <selection activeCell="D13" sqref="D13"/>
    </sheetView>
  </sheetViews>
  <sheetFormatPr baseColWidth="10" defaultRowHeight="15" x14ac:dyDescent="0.2"/>
  <cols>
    <col min="1" max="1" width="19.83203125" customWidth="1"/>
    <col min="3" max="3" width="20.6640625" bestFit="1" customWidth="1"/>
  </cols>
  <sheetData>
    <row r="1" spans="1:9" x14ac:dyDescent="0.2">
      <c r="A1" t="s">
        <v>34</v>
      </c>
    </row>
    <row r="2" spans="1:9" x14ac:dyDescent="0.2">
      <c r="A2" t="s">
        <v>35</v>
      </c>
    </row>
    <row r="4" spans="1:9" x14ac:dyDescent="0.2">
      <c r="A4" t="s">
        <v>36</v>
      </c>
      <c r="B4">
        <v>60</v>
      </c>
      <c r="C4" t="s">
        <v>37</v>
      </c>
    </row>
    <row r="5" spans="1:9" x14ac:dyDescent="0.2">
      <c r="A5" t="s">
        <v>38</v>
      </c>
      <c r="B5" s="1">
        <v>3000</v>
      </c>
      <c r="C5" t="s">
        <v>46</v>
      </c>
    </row>
    <row r="6" spans="1:9" x14ac:dyDescent="0.2">
      <c r="A6" t="s">
        <v>39</v>
      </c>
      <c r="B6">
        <v>12</v>
      </c>
      <c r="C6" t="s">
        <v>37</v>
      </c>
    </row>
    <row r="7" spans="1:9" x14ac:dyDescent="0.2">
      <c r="A7" t="s">
        <v>0</v>
      </c>
      <c r="B7" s="2">
        <v>0.09</v>
      </c>
    </row>
    <row r="10" spans="1:9" x14ac:dyDescent="0.2">
      <c r="C10" s="23" t="s">
        <v>6</v>
      </c>
      <c r="D10" s="24">
        <v>0</v>
      </c>
      <c r="E10" s="24">
        <v>1</v>
      </c>
      <c r="F10" s="24">
        <v>2</v>
      </c>
      <c r="G10" s="24">
        <v>3</v>
      </c>
      <c r="H10" s="24">
        <v>4</v>
      </c>
      <c r="I10" s="24">
        <v>5</v>
      </c>
    </row>
    <row r="11" spans="1:9" x14ac:dyDescent="0.2">
      <c r="C11" t="s">
        <v>40</v>
      </c>
      <c r="E11" s="6">
        <f>B5*B6</f>
        <v>36000</v>
      </c>
      <c r="F11" s="7">
        <f>E11</f>
        <v>36000</v>
      </c>
      <c r="G11" s="7">
        <f t="shared" ref="G11:I11" si="0">F11</f>
        <v>36000</v>
      </c>
      <c r="H11" s="7">
        <f t="shared" si="0"/>
        <v>36000</v>
      </c>
      <c r="I11" s="7">
        <f t="shared" si="0"/>
        <v>36000</v>
      </c>
    </row>
    <row r="12" spans="1:9" x14ac:dyDescent="0.2">
      <c r="C12" t="s">
        <v>41</v>
      </c>
      <c r="E12" s="2">
        <f>B7</f>
        <v>0.09</v>
      </c>
      <c r="F12" s="2">
        <f>E12</f>
        <v>0.09</v>
      </c>
      <c r="G12" s="2">
        <f t="shared" ref="G12:I12" si="1">F12</f>
        <v>0.09</v>
      </c>
      <c r="H12" s="2">
        <f t="shared" si="1"/>
        <v>0.09</v>
      </c>
      <c r="I12" s="2">
        <f t="shared" si="1"/>
        <v>0.09</v>
      </c>
    </row>
    <row r="13" spans="1:9" x14ac:dyDescent="0.2">
      <c r="C13" t="s">
        <v>42</v>
      </c>
      <c r="D13" s="25">
        <f>SUM(E13:I13)</f>
        <v>140027.44548066179</v>
      </c>
      <c r="E13" s="6">
        <f>E11/(1+E12)^E10</f>
        <v>33027.522935779816</v>
      </c>
      <c r="F13" s="6">
        <f>F11/(1+F12)^F10</f>
        <v>30300.479757596157</v>
      </c>
      <c r="G13" s="6">
        <f>G11/(1+G12)^G10</f>
        <v>27798.60528219831</v>
      </c>
      <c r="H13" s="6">
        <f>H11/(1+H12)^H10</f>
        <v>25503.307598347074</v>
      </c>
      <c r="I13" s="6">
        <f>I11/(1+I12)^I10</f>
        <v>23397.52990674043</v>
      </c>
    </row>
    <row r="16" spans="1:9" x14ac:dyDescent="0.2">
      <c r="A16" t="s">
        <v>43</v>
      </c>
      <c r="B16" s="6">
        <f>B4*B5</f>
        <v>180000</v>
      </c>
      <c r="C16" t="s">
        <v>44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542D-A8D6-8445-8089-035DABFFE58B}">
  <dimension ref="A1:F13"/>
  <sheetViews>
    <sheetView zoomScale="220" zoomScaleNormal="220" workbookViewId="0">
      <selection activeCell="C13" sqref="C13"/>
    </sheetView>
  </sheetViews>
  <sheetFormatPr baseColWidth="10" defaultRowHeight="15" x14ac:dyDescent="0.2"/>
  <cols>
    <col min="1" max="1" width="18" bestFit="1" customWidth="1"/>
    <col min="2" max="2" width="4.5" style="27" bestFit="1" customWidth="1"/>
    <col min="4" max="4" width="13.1640625" bestFit="1" customWidth="1"/>
    <col min="6" max="6" width="27" bestFit="1" customWidth="1"/>
  </cols>
  <sheetData>
    <row r="1" spans="1:6" x14ac:dyDescent="0.2">
      <c r="C1" s="9" t="s">
        <v>49</v>
      </c>
      <c r="D1" s="18">
        <v>30000</v>
      </c>
    </row>
    <row r="2" spans="1:6" x14ac:dyDescent="0.2">
      <c r="C2" s="9"/>
      <c r="D2" s="18"/>
    </row>
    <row r="3" spans="1:6" x14ac:dyDescent="0.2">
      <c r="A3" t="s">
        <v>47</v>
      </c>
      <c r="B3" s="27" t="s">
        <v>45</v>
      </c>
      <c r="C3" s="1">
        <v>4000</v>
      </c>
      <c r="D3" s="6">
        <f>C3*D1</f>
        <v>120000000</v>
      </c>
    </row>
    <row r="4" spans="1:6" x14ac:dyDescent="0.2">
      <c r="A4" t="s">
        <v>48</v>
      </c>
      <c r="B4" s="26">
        <v>0.2</v>
      </c>
      <c r="C4">
        <f>C3*B4</f>
        <v>800</v>
      </c>
      <c r="D4" s="6">
        <f>C4*D1</f>
        <v>24000000</v>
      </c>
    </row>
    <row r="5" spans="1:6" x14ac:dyDescent="0.2">
      <c r="A5" t="s">
        <v>50</v>
      </c>
      <c r="B5" s="26">
        <f>1-B4</f>
        <v>0.8</v>
      </c>
      <c r="C5" s="1">
        <f>C3-C4</f>
        <v>3200</v>
      </c>
      <c r="D5" s="6">
        <f>C5*D1</f>
        <v>96000000</v>
      </c>
    </row>
    <row r="6" spans="1:6" x14ac:dyDescent="0.2">
      <c r="B6" s="26"/>
      <c r="C6" s="1"/>
      <c r="D6" s="6"/>
    </row>
    <row r="7" spans="1:6" x14ac:dyDescent="0.2">
      <c r="A7" t="s">
        <v>54</v>
      </c>
      <c r="B7" s="26" t="s">
        <v>55</v>
      </c>
      <c r="C7" s="1">
        <v>20</v>
      </c>
      <c r="D7" s="6"/>
    </row>
    <row r="8" spans="1:6" x14ac:dyDescent="0.2">
      <c r="A8" t="s">
        <v>51</v>
      </c>
      <c r="B8" s="27" t="s">
        <v>52</v>
      </c>
      <c r="C8" s="28">
        <v>3.5000000000000003E-2</v>
      </c>
    </row>
    <row r="9" spans="1:6" x14ac:dyDescent="0.2">
      <c r="A9" t="s">
        <v>53</v>
      </c>
      <c r="B9" s="27" t="s">
        <v>45</v>
      </c>
      <c r="C9" s="29">
        <f>PMT(C8,C7,C5*-1,0)</f>
        <v>225.15544570568383</v>
      </c>
      <c r="D9" s="6">
        <f>C9*D1</f>
        <v>6754663.3711705152</v>
      </c>
      <c r="F9" s="31" t="s">
        <v>57</v>
      </c>
    </row>
    <row r="10" spans="1:6" x14ac:dyDescent="0.2">
      <c r="A10" t="s">
        <v>56</v>
      </c>
      <c r="B10" s="27" t="s">
        <v>45</v>
      </c>
      <c r="C10" s="30">
        <f>C9/12</f>
        <v>18.762953808806987</v>
      </c>
      <c r="D10" s="6">
        <f>C10*D1</f>
        <v>562888.61426420964</v>
      </c>
    </row>
    <row r="12" spans="1:6" x14ac:dyDescent="0.2">
      <c r="A12" t="s">
        <v>58</v>
      </c>
      <c r="C12">
        <f>C8*C5</f>
        <v>112.00000000000001</v>
      </c>
    </row>
    <row r="13" spans="1:6" x14ac:dyDescent="0.2">
      <c r="C13" s="32">
        <f>1-(1+C8)^-C7</f>
        <v>0.49743411556832939</v>
      </c>
      <c r="D13">
        <f>C12/C13</f>
        <v>225.15544570568417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2203-9BA3-674E-BF92-50F56455BD31}">
  <dimension ref="A8:K20"/>
  <sheetViews>
    <sheetView tabSelected="1" zoomScale="150" zoomScaleNormal="150" workbookViewId="0">
      <selection activeCell="I24" sqref="I24"/>
    </sheetView>
  </sheetViews>
  <sheetFormatPr baseColWidth="10" defaultRowHeight="15" x14ac:dyDescent="0.2"/>
  <cols>
    <col min="1" max="1" width="15.1640625" bestFit="1" customWidth="1"/>
    <col min="4" max="4" width="15.83203125" bestFit="1" customWidth="1"/>
  </cols>
  <sheetData>
    <row r="8" spans="1:11" x14ac:dyDescent="0.2">
      <c r="I8" s="19" t="s">
        <v>75</v>
      </c>
    </row>
    <row r="9" spans="1:11" x14ac:dyDescent="0.2">
      <c r="D9" t="s">
        <v>81</v>
      </c>
      <c r="I9" s="33"/>
      <c r="J9" s="34"/>
      <c r="K9" s="34"/>
    </row>
    <row r="10" spans="1:11" x14ac:dyDescent="0.2">
      <c r="G10" s="13" t="s">
        <v>73</v>
      </c>
      <c r="H10" s="13"/>
      <c r="I10" s="35" t="s">
        <v>74</v>
      </c>
      <c r="J10" s="36"/>
      <c r="K10" s="36"/>
    </row>
    <row r="11" spans="1:11" x14ac:dyDescent="0.2">
      <c r="A11" t="s">
        <v>59</v>
      </c>
      <c r="B11" s="1">
        <v>3000</v>
      </c>
      <c r="C11" t="s">
        <v>60</v>
      </c>
      <c r="D11" s="11"/>
      <c r="E11" s="12" t="s">
        <v>72</v>
      </c>
      <c r="F11" s="11">
        <v>0</v>
      </c>
      <c r="G11" s="11">
        <v>1</v>
      </c>
      <c r="H11" s="11">
        <v>2</v>
      </c>
      <c r="I11" s="11">
        <v>3</v>
      </c>
      <c r="J11" s="11">
        <v>4</v>
      </c>
      <c r="K11" s="11">
        <v>5</v>
      </c>
    </row>
    <row r="12" spans="1:11" x14ac:dyDescent="0.2">
      <c r="A12" t="s">
        <v>61</v>
      </c>
      <c r="B12">
        <v>4</v>
      </c>
      <c r="D12" t="s">
        <v>70</v>
      </c>
      <c r="E12" s="7">
        <f>B15*B17</f>
        <v>768000</v>
      </c>
      <c r="I12" s="7">
        <f>E12/3</f>
        <v>256000</v>
      </c>
      <c r="J12" s="7">
        <f>I12</f>
        <v>256000</v>
      </c>
      <c r="K12" s="7">
        <f>J12</f>
        <v>256000</v>
      </c>
    </row>
    <row r="13" spans="1:11" x14ac:dyDescent="0.2">
      <c r="A13" t="s">
        <v>62</v>
      </c>
      <c r="B13" s="6">
        <f>B11*B12</f>
        <v>12000</v>
      </c>
      <c r="D13" s="19" t="s">
        <v>71</v>
      </c>
      <c r="E13" s="37">
        <f>B13*B18</f>
        <v>456000</v>
      </c>
      <c r="F13" s="19"/>
      <c r="G13" s="37">
        <f>E13/2</f>
        <v>228000</v>
      </c>
      <c r="H13" s="37">
        <f>G13</f>
        <v>228000</v>
      </c>
      <c r="I13" s="19"/>
      <c r="J13" s="19"/>
      <c r="K13" s="19"/>
    </row>
    <row r="14" spans="1:11" x14ac:dyDescent="0.2">
      <c r="A14" t="s">
        <v>63</v>
      </c>
      <c r="B14" s="6">
        <f>B13*C14</f>
        <v>2400</v>
      </c>
      <c r="C14" s="26">
        <v>0.2</v>
      </c>
      <c r="D14" t="s">
        <v>76</v>
      </c>
      <c r="G14" s="7">
        <f>G12-G13</f>
        <v>-228000</v>
      </c>
      <c r="H14" s="7">
        <f>H12-H13</f>
        <v>-228000</v>
      </c>
      <c r="I14" s="7">
        <f>I12-I13</f>
        <v>256000</v>
      </c>
      <c r="J14" s="7">
        <f>J12-J13</f>
        <v>256000</v>
      </c>
      <c r="K14" s="7">
        <f>K12-K13</f>
        <v>256000</v>
      </c>
    </row>
    <row r="15" spans="1:11" x14ac:dyDescent="0.2">
      <c r="A15" t="s">
        <v>64</v>
      </c>
      <c r="B15" s="6">
        <f>B13*(1-C14)</f>
        <v>9600</v>
      </c>
      <c r="D15" t="s">
        <v>77</v>
      </c>
      <c r="G15" s="7">
        <f>G14</f>
        <v>-228000</v>
      </c>
      <c r="H15" s="7">
        <f>H14+G15</f>
        <v>-456000</v>
      </c>
      <c r="I15" s="7">
        <f>I14+H15</f>
        <v>-200000</v>
      </c>
      <c r="J15" s="7">
        <f>J14+I15</f>
        <v>56000</v>
      </c>
      <c r="K15" s="7">
        <f>K14+J15</f>
        <v>312000</v>
      </c>
    </row>
    <row r="16" spans="1:11" x14ac:dyDescent="0.2">
      <c r="D16" s="19"/>
      <c r="E16" s="19"/>
      <c r="F16" s="19"/>
      <c r="G16" s="19"/>
      <c r="H16" s="19"/>
      <c r="I16" s="19"/>
      <c r="J16" s="19"/>
      <c r="K16" s="19"/>
    </row>
    <row r="17" spans="1:11" x14ac:dyDescent="0.2">
      <c r="A17" t="s">
        <v>65</v>
      </c>
      <c r="B17">
        <v>80</v>
      </c>
      <c r="C17" t="s">
        <v>66</v>
      </c>
      <c r="D17" t="s">
        <v>78</v>
      </c>
      <c r="G17" s="2">
        <v>0.12</v>
      </c>
      <c r="H17" s="2">
        <f>G17</f>
        <v>0.12</v>
      </c>
      <c r="I17" s="2">
        <f>H17</f>
        <v>0.12</v>
      </c>
      <c r="J17" s="2">
        <f>I17</f>
        <v>0.12</v>
      </c>
      <c r="K17" s="2">
        <f>J17</f>
        <v>0.12</v>
      </c>
    </row>
    <row r="18" spans="1:11" x14ac:dyDescent="0.2">
      <c r="A18" t="s">
        <v>67</v>
      </c>
      <c r="B18">
        <v>38</v>
      </c>
      <c r="C18" t="s">
        <v>66</v>
      </c>
      <c r="D18" s="11" t="s">
        <v>29</v>
      </c>
      <c r="E18" s="11"/>
      <c r="F18" s="38">
        <f>SUM(G18:K18)</f>
        <v>104838.01392277016</v>
      </c>
      <c r="G18" s="6">
        <f>G14/(1+G17)^G11</f>
        <v>-203571.42857142855</v>
      </c>
      <c r="H18" s="6">
        <f>H14/(1+H17)^H11</f>
        <v>-181760.20408163263</v>
      </c>
      <c r="I18" s="6">
        <f>I14/(1+I17)^I11</f>
        <v>182215.74344023317</v>
      </c>
      <c r="J18" s="6">
        <f>J14/(1+J17)^J11</f>
        <v>162692.62807163678</v>
      </c>
      <c r="K18" s="6">
        <f>K14/(1+K17)^K11</f>
        <v>145261.2750639614</v>
      </c>
    </row>
    <row r="19" spans="1:11" x14ac:dyDescent="0.2">
      <c r="A19" t="s">
        <v>68</v>
      </c>
      <c r="B19">
        <v>3</v>
      </c>
      <c r="D19" t="s">
        <v>79</v>
      </c>
      <c r="F19" s="1">
        <f>B11</f>
        <v>3000</v>
      </c>
    </row>
    <row r="20" spans="1:11" x14ac:dyDescent="0.2">
      <c r="A20" t="s">
        <v>69</v>
      </c>
      <c r="B20">
        <v>2</v>
      </c>
      <c r="D20" t="s">
        <v>80</v>
      </c>
      <c r="F20" s="7">
        <f>F18/F19</f>
        <v>34.946004640923384</v>
      </c>
      <c r="G20" t="s">
        <v>66</v>
      </c>
    </row>
  </sheetData>
  <mergeCells count="2">
    <mergeCell ref="G10:H10"/>
    <mergeCell ref="I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 Net</dc:creator>
  <cp:lastModifiedBy>Ac Net</cp:lastModifiedBy>
  <dcterms:created xsi:type="dcterms:W3CDTF">2021-05-25T23:54:18Z</dcterms:created>
  <dcterms:modified xsi:type="dcterms:W3CDTF">2021-05-26T12:46:28Z</dcterms:modified>
</cp:coreProperties>
</file>